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<sst xmlns="http://schemas.openxmlformats.org/spreadsheetml/2006/main" count="122" uniqueCount="118">
  <si>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</si>
  <si>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</si>
  <si>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</si>
  <si>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</si>
  <si>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</si>
  <si>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</si>
  <si>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</si>
  <si>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</si>
  <si>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</si>
  <si>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</si>
  <si>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</si>
  <si>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</si>
  <si>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</si>
  <si>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</si>
  <si>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</si>
  <si>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</si>
  <si>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</si>
  <si>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</si>
  <si>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</si>
  <si>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</si>
  <si>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</si>
  <si>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</si>
  <si>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</si>
  <si>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</si>
  <si>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</si>
  <si>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</si>
  <si>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</si>
  <si>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</si>
  <si>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</si>
  <si>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</si>
  <si>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</si>
  <si>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</si>
  <si>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</si>
  <si>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</si>
  <si>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</si>
  <si>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</si>
  <si>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</si>
  <si>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</si>
  <si>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</si>
  <si>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</si>
  <si>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</si>
  <si>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</si>
  <si>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</si>
  <si>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</si>
  <si>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</si>
  <si>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</si>
  <si>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</si>
  <si>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</si>
  <si>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</si>
  <si>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</si>
  <si>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</si>
  <si>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</si>
  <si>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</si>
  <si>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</si>
  <si>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</si>
  <si>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</si>
  <si>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</si>
  <si>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</si>
  <si>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</si>
  <si>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</si>
  <si>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</si>
  <si>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</si>
  <si>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</si>
  <si>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</si>
  <si>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</si>
  <si>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</si>
  <si>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</si>
  <si>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</si>
  <si>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</si>
  <si>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</si>
  <si>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</si>
  <si>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</si>
  <si>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</si>
  <si>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</si>
  <si>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</si>
  <si>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</si>
  <si>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</si>
  <si>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</si>
  <si>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</si>
  <si>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</si>
  <si>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</si>
  <si>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</si>
  <si>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</si>
  <si>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</si>
  <si>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</si>
  <si>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</si>
  <si>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</si>
  <si>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</si>
  <si>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</si>
  <si>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</si>
  <si>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</si>
  <si>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</si>
  <si>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</si>
  <si>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</si>
  <si>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</si>
  <si>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</si>
  <si>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</si>
  <si>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</si>
  <si>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</si>
  <si>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</si>
  <si>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</si>
  <si>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</si>
  <si>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</si>
  <si>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</si>
  <si>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</si>
  <si>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</si>
  <si>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</si>
  <si>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</si>
  <si>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</si>
  <si>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</si>
  <si>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</si>
  <si>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</si>
  <si>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</si>
  <si>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</si>
  <si>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</si>
  <si>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</si>
  <si>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4.11</t>
  </si>
  <si>
    <t>Профінансовано станом на 27.11.2015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</si>
</sst>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2" fontId="30" fillId="7" borderId="31" xfId="80" applyNumberFormat="1" applyFont="1" applyFill="1" applyBorder="1" applyAlignment="1">
      <alignment horizontal="center"/>
      <protection/>
    </xf>
    <xf numFmtId="0" fontId="30" fillId="0" borderId="27" xfId="80" applyFont="1" applyBorder="1" applyAlignment="1">
      <alignment horizontal="center"/>
      <protection/>
    </xf>
    <xf numFmtId="2" fontId="30" fillId="7" borderId="32" xfId="80" applyNumberFormat="1" applyFont="1" applyFill="1" applyBorder="1" applyAlignment="1">
      <alignment horizontal="center"/>
      <protection/>
    </xf>
    <xf numFmtId="0" fontId="17" fillId="0" borderId="33" xfId="80" applyFont="1" applyBorder="1">
      <alignment/>
      <protection/>
    </xf>
    <xf numFmtId="2" fontId="28" fillId="7" borderId="34" xfId="80" applyNumberFormat="1" applyFont="1" applyFill="1" applyBorder="1" applyAlignment="1">
      <alignment horizontal="center"/>
      <protection/>
    </xf>
    <xf numFmtId="2" fontId="30" fillId="7" borderId="35" xfId="80" applyNumberFormat="1" applyFont="1" applyFill="1" applyBorder="1" applyAlignment="1">
      <alignment horizontal="center"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2" fontId="30" fillId="7" borderId="36" xfId="80" applyNumberFormat="1" applyFont="1" applyFill="1" applyBorder="1" applyAlignment="1">
      <alignment horizontal="center"/>
      <protection/>
    </xf>
    <xf numFmtId="2" fontId="30" fillId="0" borderId="37" xfId="80" applyNumberFormat="1" applyFont="1" applyFill="1" applyBorder="1" applyAlignment="1">
      <alignment horizontal="center"/>
      <protection/>
    </xf>
    <xf numFmtId="0" fontId="31" fillId="0" borderId="0" xfId="80" applyFont="1" applyAlignment="1">
      <alignment wrapText="1"/>
      <protection/>
    </xf>
    <xf numFmtId="2" fontId="30" fillId="7" borderId="37" xfId="80" applyNumberFormat="1" applyFont="1" applyFill="1" applyBorder="1" applyAlignment="1">
      <alignment horizontal="center"/>
      <protection/>
    </xf>
    <xf numFmtId="0" fontId="17" fillId="0" borderId="3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9" xfId="80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31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Border="1" applyAlignment="1">
      <alignment horizontal="center" vertical="center"/>
      <protection/>
    </xf>
    <xf numFmtId="0" fontId="28" fillId="7" borderId="40" xfId="80" applyFont="1" applyFill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2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55" zoomScaleNormal="55" zoomScalePageLayoutView="0" workbookViewId="0" topLeftCell="A1">
      <selection activeCell="U8" sqref="U8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hidden="1" customWidth="1"/>
    <col min="12" max="13" width="8.00390625" style="4" hidden="1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29"/>
    </row>
    <row r="2" spans="1:10" s="1" customFormat="1" ht="25.5" customHeight="1" thickBot="1">
      <c r="A2" s="166"/>
      <c r="B2" s="167"/>
      <c r="C2" s="167"/>
      <c r="D2" s="167"/>
      <c r="E2" s="167"/>
      <c r="F2" s="167"/>
      <c r="G2" s="167"/>
      <c r="H2" s="167"/>
      <c r="I2" s="167"/>
      <c r="J2" s="28"/>
    </row>
    <row r="3" spans="1:11" s="1" customFormat="1" ht="25.5" customHeight="1">
      <c r="A3" s="170" t="s">
        <v>1</v>
      </c>
      <c r="B3" s="173" t="s">
        <v>2</v>
      </c>
      <c r="C3" s="174" t="s">
        <v>3</v>
      </c>
      <c r="D3" s="175" t="s">
        <v>4</v>
      </c>
      <c r="E3" s="162" t="s">
        <v>5</v>
      </c>
      <c r="F3" s="162" t="s">
        <v>6</v>
      </c>
      <c r="G3" s="162" t="s">
        <v>7</v>
      </c>
      <c r="H3" s="162"/>
      <c r="I3" s="163"/>
      <c r="J3" s="168" t="s">
        <v>117</v>
      </c>
      <c r="K3" s="158" t="s">
        <v>115</v>
      </c>
    </row>
    <row r="4" spans="1:11" s="1" customFormat="1" ht="20.25" customHeight="1">
      <c r="A4" s="171"/>
      <c r="B4" s="173"/>
      <c r="C4" s="174"/>
      <c r="D4" s="175"/>
      <c r="E4" s="162"/>
      <c r="F4" s="162"/>
      <c r="G4" s="162"/>
      <c r="H4" s="162"/>
      <c r="I4" s="163"/>
      <c r="J4" s="169"/>
      <c r="K4" s="159"/>
    </row>
    <row r="5" spans="1:11" s="1" customFormat="1" ht="34.5" customHeight="1">
      <c r="A5" s="171"/>
      <c r="B5" s="2"/>
      <c r="C5" s="174"/>
      <c r="D5" s="3"/>
      <c r="E5" s="162"/>
      <c r="F5" s="162"/>
      <c r="G5" s="162" t="s">
        <v>8</v>
      </c>
      <c r="H5" s="162" t="s">
        <v>9</v>
      </c>
      <c r="I5" s="99" t="s">
        <v>10</v>
      </c>
      <c r="J5" s="169"/>
      <c r="K5" s="159"/>
    </row>
    <row r="6" spans="1:11" ht="36.75" customHeight="1">
      <c r="A6" s="172"/>
      <c r="B6" s="2"/>
      <c r="C6" s="174"/>
      <c r="D6" s="3"/>
      <c r="E6" s="162"/>
      <c r="F6" s="162"/>
      <c r="G6" s="162"/>
      <c r="H6" s="162"/>
      <c r="I6" s="99" t="s">
        <v>11</v>
      </c>
      <c r="J6" s="169"/>
      <c r="K6" s="159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4"/>
      <c r="K7" s="136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37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35">
        <f aca="true" t="shared" si="0" ref="K9:K64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33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38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605784.8200000001</v>
      </c>
      <c r="K12" s="137">
        <f t="shared" si="0"/>
        <v>38.737526322258795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44443.72+63301.16+158504.94+22600</f>
        <v>288849.82</v>
      </c>
      <c r="K13" s="135">
        <f t="shared" si="0"/>
        <v>99.99988229191219</v>
      </c>
      <c r="N13" s="140">
        <f>(J13+J14+J18+J20+J21+J22+J23+J24+J25+J26+J27+J28)/F64*100</f>
        <v>84.49422540662425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41">
        <v>0</v>
      </c>
      <c r="K14" s="133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41">
        <f>40249.08+149708.52+15475.8-300+111801.6</f>
        <v>316935</v>
      </c>
      <c r="K15" s="133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42">
        <v>0</v>
      </c>
      <c r="K16" s="133">
        <f t="shared" si="0"/>
        <v>0</v>
      </c>
      <c r="N16" s="139">
        <f>(J9+J10+J11+J15+J16+J17+J29+J30+J32+J33+J34+J35+J36+J37+J38+J39+J40+J42+J46+J47+J48+J49+J50+J51+J52+J54+J55+J57+J59+J60+J61+J62+J63)/(G64+H64)*100</f>
        <v>33.80701679140259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41">
        <v>0</v>
      </c>
      <c r="K17" s="133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43">
        <v>0</v>
      </c>
      <c r="K18" s="138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4349312.71</v>
      </c>
      <c r="K19" s="137">
        <f t="shared" si="0"/>
        <v>79.05463758617614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4">
        <f>13441.5+170683.5</f>
        <v>184125</v>
      </c>
      <c r="K20" s="135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41">
        <f>545390+126250+77500+112859+11430+68632.1+403172+22383.9+8550+585739.7+17100+13972.4+2275.2+205831.35+66900+119626.35+26344.4+189848.55+70391+306646.6+16000+41796.1</f>
        <v>3038638.65</v>
      </c>
      <c r="K21" s="133">
        <f t="shared" si="0"/>
        <v>96.53407648314179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41">
        <f>42731+11310+34146.4</f>
        <v>88187.4</v>
      </c>
      <c r="K22" s="133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41">
        <f>31328.5+39760+81116+82065.5</f>
        <v>234270</v>
      </c>
      <c r="K23" s="133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41">
        <f>167084.25+114677.94</f>
        <v>281762.19</v>
      </c>
      <c r="K24" s="133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41">
        <f>33375+20025+35600</f>
        <v>89000</v>
      </c>
      <c r="K25" s="133">
        <f t="shared" si="0"/>
        <v>41.93168433451119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41">
        <f>68592+32228</f>
        <v>100820</v>
      </c>
      <c r="K26" s="133">
        <f t="shared" si="0"/>
        <v>18.819771474736857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41">
        <v>40000</v>
      </c>
      <c r="K27" s="133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41">
        <v>0</v>
      </c>
      <c r="K28" s="133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33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38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SUM(E32:E43)</f>
        <v>8801127.26</v>
      </c>
      <c r="F31" s="58">
        <f>SUM(F32:F43)</f>
        <v>0</v>
      </c>
      <c r="G31" s="58">
        <f>SUM(G32:G43)</f>
        <v>2030868</v>
      </c>
      <c r="H31" s="58">
        <f>SUM(H32:H43)</f>
        <v>6770259.26</v>
      </c>
      <c r="I31" s="58">
        <f>SUM(I32:I43)</f>
        <v>0</v>
      </c>
      <c r="J31" s="117">
        <f>SUM(J32:J42)</f>
        <v>2864641.23</v>
      </c>
      <c r="K31" s="137">
        <f t="shared" si="0"/>
        <v>32.548571851919796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52">
        <f>10259.58+5151+4605.6+4060.2+4605.6+4848+5108.58+5211.6</f>
        <v>43850.16</v>
      </c>
      <c r="K32" s="146">
        <f t="shared" si="0"/>
        <v>81.20400000000001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1481368</v>
      </c>
      <c r="F33" s="5"/>
      <c r="G33" s="8">
        <f>600000+881368</f>
        <v>1481368</v>
      </c>
      <c r="H33" s="8"/>
      <c r="I33" s="55"/>
      <c r="J33" s="153">
        <v>0</v>
      </c>
      <c r="K33" s="149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53">
        <v>0</v>
      </c>
      <c r="K34" s="149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53">
        <v>0</v>
      </c>
      <c r="K35" s="149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54">
        <v>3500</v>
      </c>
      <c r="K36" s="149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54">
        <v>0</v>
      </c>
      <c r="K37" s="149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54">
        <v>917901</v>
      </c>
      <c r="K38" s="149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53">
        <f>1634000+251758.07</f>
        <v>1885758.07</v>
      </c>
      <c r="K39" s="149">
        <f t="shared" si="0"/>
        <v>53.635242372221605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54">
        <v>0</v>
      </c>
      <c r="K40" s="149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53"/>
      <c r="K41" s="147"/>
    </row>
    <row r="42" spans="1:11" ht="79.5" customHeight="1">
      <c r="A42" s="6" t="s">
        <v>106</v>
      </c>
      <c r="B42" s="7"/>
      <c r="C42" s="11" t="s">
        <v>107</v>
      </c>
      <c r="D42" s="5"/>
      <c r="E42" s="50">
        <f>H42</f>
        <v>13632</v>
      </c>
      <c r="F42" s="47"/>
      <c r="G42" s="50"/>
      <c r="H42" s="8">
        <f>1045000-1031368</f>
        <v>13632</v>
      </c>
      <c r="I42" s="81"/>
      <c r="J42" s="155">
        <v>13632</v>
      </c>
      <c r="K42" s="147"/>
    </row>
    <row r="43" spans="1:11" ht="39.75" customHeight="1" thickBot="1">
      <c r="A43" s="6" t="s">
        <v>116</v>
      </c>
      <c r="B43" s="7"/>
      <c r="C43" s="148" t="s">
        <v>17</v>
      </c>
      <c r="E43" s="156">
        <f>G43</f>
        <v>150000</v>
      </c>
      <c r="F43" s="156"/>
      <c r="G43" s="156">
        <v>150000</v>
      </c>
      <c r="I43" s="151"/>
      <c r="J43" s="157">
        <v>0</v>
      </c>
      <c r="K43" s="149">
        <f>J42/E42*100</f>
        <v>100</v>
      </c>
    </row>
    <row r="44" spans="1:11" ht="19.5" hidden="1" thickBot="1">
      <c r="A44" s="64"/>
      <c r="B44" s="45"/>
      <c r="C44" s="80"/>
      <c r="D44" s="47"/>
      <c r="E44" s="104"/>
      <c r="F44" s="103"/>
      <c r="G44" s="104"/>
      <c r="H44" s="104"/>
      <c r="I44" s="150"/>
      <c r="J44" s="128"/>
      <c r="K44" s="138" t="e">
        <f t="shared" si="0"/>
        <v>#DIV/0!</v>
      </c>
    </row>
    <row r="45" spans="1:11" ht="19.5" thickBot="1">
      <c r="A45" s="82" t="s">
        <v>79</v>
      </c>
      <c r="B45" s="35"/>
      <c r="C45" s="52" t="s">
        <v>29</v>
      </c>
      <c r="D45" s="83"/>
      <c r="E45" s="84">
        <f aca="true" t="shared" si="3" ref="E45:J45">SUM(E46:E52)</f>
        <v>3272770.4</v>
      </c>
      <c r="F45" s="84">
        <f t="shared" si="3"/>
        <v>0</v>
      </c>
      <c r="G45" s="84">
        <f t="shared" si="3"/>
        <v>1445000</v>
      </c>
      <c r="H45" s="84">
        <f t="shared" si="3"/>
        <v>1827770.4</v>
      </c>
      <c r="I45" s="85">
        <f t="shared" si="3"/>
        <v>0</v>
      </c>
      <c r="J45" s="129">
        <f t="shared" si="3"/>
        <v>547878.11</v>
      </c>
      <c r="K45" s="137">
        <f t="shared" si="0"/>
        <v>16.740499425196465</v>
      </c>
    </row>
    <row r="46" spans="1:11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24">
        <v>107765</v>
      </c>
      <c r="K46" s="135">
        <f t="shared" si="0"/>
        <v>35.92166666666667</v>
      </c>
    </row>
    <row r="47" spans="1:11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21">
        <v>98550</v>
      </c>
      <c r="K47" s="133">
        <f t="shared" si="0"/>
        <v>98.55000000000001</v>
      </c>
    </row>
    <row r="48" spans="1:11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21">
        <v>0</v>
      </c>
      <c r="K48" s="133">
        <f t="shared" si="0"/>
        <v>0</v>
      </c>
    </row>
    <row r="49" spans="1:11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21">
        <v>0</v>
      </c>
      <c r="K49" s="133">
        <f t="shared" si="0"/>
        <v>0</v>
      </c>
    </row>
    <row r="50" spans="1:11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25">
        <f>114852.65+89939.35+1723.32+1305.29+3697.92</f>
        <v>211518.53000000003</v>
      </c>
      <c r="K50" s="133">
        <f t="shared" si="0"/>
        <v>85.36876479192026</v>
      </c>
    </row>
    <row r="51" spans="1:11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25">
        <f>39044.7+90999.88</f>
        <v>130044.58</v>
      </c>
      <c r="K51" s="133">
        <f t="shared" si="0"/>
        <v>11.508369911504426</v>
      </c>
    </row>
    <row r="52" spans="1:11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26">
        <v>0</v>
      </c>
      <c r="K52" s="138">
        <f t="shared" si="0"/>
        <v>0</v>
      </c>
    </row>
    <row r="53" spans="1:11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29">
        <f>SUM(J54:J55)</f>
        <v>0</v>
      </c>
      <c r="K53" s="137">
        <f t="shared" si="0"/>
        <v>0</v>
      </c>
    </row>
    <row r="54" spans="1:11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24">
        <v>0</v>
      </c>
      <c r="K54" s="135">
        <f t="shared" si="0"/>
        <v>0</v>
      </c>
    </row>
    <row r="55" spans="1:11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30">
        <v>0</v>
      </c>
      <c r="K55" s="138">
        <f t="shared" si="0"/>
        <v>0</v>
      </c>
    </row>
    <row r="56" spans="1:11" ht="19.5" thickBot="1">
      <c r="A56" s="91" t="s">
        <v>95</v>
      </c>
      <c r="B56" s="92"/>
      <c r="C56" s="52" t="s">
        <v>48</v>
      </c>
      <c r="D56" s="83"/>
      <c r="E56" s="84">
        <f>SUM(E57:E63)</f>
        <v>1503518.2799999998</v>
      </c>
      <c r="F56" s="84">
        <f>SUM(F57:F62)</f>
        <v>0</v>
      </c>
      <c r="G56" s="84">
        <f>SUM(G57:G62)</f>
        <v>94204.44</v>
      </c>
      <c r="H56" s="84">
        <f>SUM(H57:H63)</f>
        <v>1409313.8399999999</v>
      </c>
      <c r="I56" s="85">
        <f>SUM(I57:I62)</f>
        <v>0</v>
      </c>
      <c r="J56" s="129">
        <f>SUM(J57:J63)</f>
        <v>841699.47</v>
      </c>
      <c r="K56" s="137">
        <f t="shared" si="0"/>
        <v>55.98199112018778</v>
      </c>
    </row>
    <row r="57" spans="1:11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8">
        <v>0</v>
      </c>
      <c r="K57" s="135">
        <f t="shared" si="0"/>
        <v>0</v>
      </c>
    </row>
    <row r="58" spans="1:11" ht="18.75" hidden="1">
      <c r="A58" s="6"/>
      <c r="B58" s="7"/>
      <c r="C58" s="18"/>
      <c r="D58" s="5"/>
      <c r="E58" s="5"/>
      <c r="F58" s="5"/>
      <c r="G58" s="8"/>
      <c r="H58" s="8"/>
      <c r="I58" s="55"/>
      <c r="J58" s="121"/>
      <c r="K58" s="133" t="e">
        <f t="shared" si="0"/>
        <v>#DIV/0!</v>
      </c>
    </row>
    <row r="59" spans="1:11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21">
        <v>0</v>
      </c>
      <c r="K59" s="133">
        <f t="shared" si="0"/>
        <v>0</v>
      </c>
    </row>
    <row r="60" spans="1:11" ht="38.25" customHeight="1">
      <c r="A60" s="6" t="s">
        <v>98</v>
      </c>
      <c r="B60" s="7"/>
      <c r="C60" s="10" t="s">
        <v>56</v>
      </c>
      <c r="D60" s="13"/>
      <c r="E60" s="14">
        <f>H60</f>
        <v>600282.74</v>
      </c>
      <c r="F60" s="14"/>
      <c r="G60" s="8"/>
      <c r="H60" s="8">
        <f>150000+225141.37+225141.37-225141.37+225141.37</f>
        <v>600282.74</v>
      </c>
      <c r="I60" s="57"/>
      <c r="J60" s="131">
        <f>225141.37+110112</f>
        <v>335253.37</v>
      </c>
      <c r="K60" s="133">
        <f t="shared" si="0"/>
        <v>55.849243641421374</v>
      </c>
    </row>
    <row r="61" spans="1:11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22">
        <v>59915</v>
      </c>
      <c r="K61" s="133">
        <f t="shared" si="0"/>
        <v>29.9575</v>
      </c>
    </row>
    <row r="62" spans="1:11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31">
        <f>10653.93+24859.17+111316.2</f>
        <v>146829.3</v>
      </c>
      <c r="K62" s="133">
        <f t="shared" si="0"/>
        <v>49.772644067796605</v>
      </c>
    </row>
    <row r="63" spans="1:11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45">
        <v>299701.8</v>
      </c>
      <c r="K63" s="138">
        <f t="shared" si="0"/>
        <v>95.43698060478724</v>
      </c>
    </row>
    <row r="64" spans="1:11" ht="26.25" customHeight="1" thickBot="1">
      <c r="A64" s="94"/>
      <c r="B64" s="35"/>
      <c r="C64" s="95" t="s">
        <v>60</v>
      </c>
      <c r="D64" s="96"/>
      <c r="E64" s="97">
        <f>E8+E12+E19+E31+E45+E53+E56</f>
        <v>23097415.939999998</v>
      </c>
      <c r="F64" s="97">
        <f>F12+F19+F31+F45+F53+F56</f>
        <v>5143136.16</v>
      </c>
      <c r="G64" s="97">
        <f>G31+G45+G53+G56</f>
        <v>3670072.44</v>
      </c>
      <c r="H64" s="97">
        <f>H8+H12+H19+H31+H45+H53+H56</f>
        <v>14284207.34</v>
      </c>
      <c r="I64" s="105">
        <f>I8+I12+I19+I31+I45+I53+I56</f>
        <v>4276863.84</v>
      </c>
      <c r="J64" s="132">
        <f>J8+J12+J19+J31+J45+J53+J56</f>
        <v>10415459.44</v>
      </c>
      <c r="K64" s="137">
        <f t="shared" si="0"/>
        <v>45.09361335941721</v>
      </c>
    </row>
    <row r="65" spans="1:10" ht="18.75" customHeight="1">
      <c r="A65" s="164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64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61"/>
      <c r="B67" s="161"/>
      <c r="C67" s="161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60"/>
      <c r="D68" s="160"/>
      <c r="E68" s="160"/>
      <c r="F68" s="160"/>
      <c r="G68" s="160"/>
      <c r="H68" s="160"/>
      <c r="I68" s="160"/>
      <c r="J68" s="30"/>
    </row>
    <row r="69" spans="3:10" ht="3.75" customHeight="1">
      <c r="C69" s="160"/>
      <c r="D69" s="160"/>
      <c r="E69" s="160"/>
      <c r="F69" s="160"/>
      <c r="G69" s="160"/>
      <c r="H69" s="160"/>
      <c r="I69" s="160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6">
    <mergeCell ref="A1:I1"/>
    <mergeCell ref="A2:I2"/>
    <mergeCell ref="J3:J6"/>
    <mergeCell ref="A3:A6"/>
    <mergeCell ref="B3:B4"/>
    <mergeCell ref="C3:C6"/>
    <mergeCell ref="D3:D4"/>
    <mergeCell ref="K3:K6"/>
    <mergeCell ref="C68:I69"/>
    <mergeCell ref="A67:C67"/>
    <mergeCell ref="E3:E6"/>
    <mergeCell ref="F3:F6"/>
    <mergeCell ref="G3:I4"/>
    <mergeCell ref="G5:G6"/>
    <mergeCell ref="H5:H6"/>
    <mergeCell ref="A65:A6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2015-11-27T12:19:10Z</dcterms:modified>
  <cp:category/>
  <cp:version/>
  <cp:contentType/>
  <cp:contentStatus/>
</cp:coreProperties>
</file>